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730" activeTab="0"/>
  </bookViews>
  <sheets>
    <sheet name="Cover" sheetId="1" r:id="rId1"/>
    <sheet name="Running Man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<sst xmlns="http://schemas.openxmlformats.org/spreadsheetml/2006/main" count="44" uniqueCount="44">
  <si>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rot1</t>
  </si>
  <si>
    <t>pelvis</t>
  </si>
  <si>
    <t>thighang1</t>
  </si>
  <si>
    <t>shinang1</t>
  </si>
  <si>
    <t>twospeed</t>
  </si>
  <si>
    <t>rot2</t>
  </si>
  <si>
    <t>rot3</t>
  </si>
  <si>
    <t>thighang2</t>
  </si>
  <si>
    <t>shinang2</t>
  </si>
  <si>
    <t>head</t>
  </si>
  <si>
    <t>footang1</t>
  </si>
  <si>
    <t>footang2</t>
  </si>
  <si>
    <t>elbowang1</t>
  </si>
  <si>
    <t>handang1</t>
  </si>
  <si>
    <t>elbowang2</t>
  </si>
  <si>
    <t>handang2</t>
  </si>
  <si>
    <t>Hover in the box to make him run!</t>
  </si>
  <si>
    <t>X</t>
  </si>
  <si>
    <t>Y</t>
  </si>
  <si>
    <t>Z</t>
  </si>
  <si>
    <t>SX</t>
  </si>
  <si>
    <t>SY</t>
  </si>
  <si>
    <t>Rotation</t>
  </si>
  <si>
    <t>shoulder1</t>
  </si>
  <si>
    <t>shoulder2</t>
  </si>
  <si>
    <t>SS</t>
  </si>
  <si>
    <t>www.nordberg.co.uk/ExcitingExcel</t>
  </si>
  <si>
    <t>Running Man</t>
  </si>
  <si>
    <t>World Clock</t>
  </si>
  <si>
    <t>A great looking real-time display of night and day across the time-zones, with local times of major cities.</t>
  </si>
  <si>
    <t>International Contact Sheet</t>
  </si>
  <si>
    <t>This contact sheet can be used when you have friends or colleagues across the world. Each contact has a 'My Time' readout showing their actual local time and a day or night icon.</t>
  </si>
  <si>
    <t>A fun spreadsheet that uses some slightly more complex 3D maths to make a man run!</t>
  </si>
  <si>
    <t>20Questions</t>
  </si>
  <si>
    <t>This spreadsheet can read your mind! No kidding...but it only has a small knowledge base. Fancy expanding it?</t>
  </si>
  <si>
    <t>Deal Or No Deal</t>
  </si>
  <si>
    <t>Yes! The unofficial version of the TV game is here, on your computer. Download it and play with up to 6 players!</t>
  </si>
  <si>
    <t>Anniversary Reminder</t>
  </si>
  <si>
    <t>Always forgetting birthdays, anniversaries and yearly events? Now you'll never have an excuse again. Highlights upcoming events in different colours of urgency!</t>
  </si>
  <si>
    <t>Universal Converter</t>
  </si>
  <si>
    <t>This spreadsheet enables you to convert just about any units into any other just by a few clicks of the mouse!</t>
  </si>
  <si>
    <t>Sudoku Puzzle Maker</t>
  </si>
  <si>
    <t>A genuine Sudoku Puzzle generator and solver running in an Excel spreadsheet!</t>
  </si>
  <si>
    <t>3D Running Man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</si>
</sst>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.5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4"/>
      <color indexed="53"/>
      <name val="Arial"/>
      <family val="2"/>
    </font>
    <font>
      <sz val="26"/>
      <color indexed="62"/>
      <name val="Arial Narrow"/>
      <family val="2"/>
    </font>
    <font>
      <u val="single"/>
      <sz val="10"/>
      <color indexed="53"/>
      <name val="Arial"/>
      <family val="2"/>
    </font>
    <font>
      <sz val="9"/>
      <color indexed="55"/>
      <name val="Arial"/>
      <family val="2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sz val="40"/>
      <color indexed="62"/>
      <name val="Arial Narrow"/>
      <family val="2"/>
    </font>
    <font>
      <b/>
      <u val="single"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9" fillId="4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6" fillId="2" borderId="6" xfId="2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/>
    </xf>
    <xf numFmtId="0" fontId="7" fillId="2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95"/>
          <c:w val="0.96075"/>
          <c:h val="0.96325"/>
        </c:manualLayout>
      </c:layout>
      <c:bubbleChart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'Running Man'!$H$5:$H$31</c:f>
              <c:numCache>
                <c:ptCount val="27"/>
                <c:pt idx="0">
                  <c:v>0</c:v>
                </c:pt>
                <c:pt idx="1">
                  <c:v>-20.17147796750066</c:v>
                </c:pt>
                <c:pt idx="2">
                  <c:v>19.82242983875499</c:v>
                </c:pt>
                <c:pt idx="3">
                  <c:v>-0.42667288083452143</c:v>
                </c:pt>
                <c:pt idx="4">
                  <c:v>-9.660070646750873</c:v>
                </c:pt>
                <c:pt idx="5">
                  <c:v>-13.97895289285555</c:v>
                </c:pt>
                <c:pt idx="6">
                  <c:v>-16.910453102377353</c:v>
                </c:pt>
                <c:pt idx="7">
                  <c:v>9.889312958029567</c:v>
                </c:pt>
                <c:pt idx="8">
                  <c:v>14.852692710388</c:v>
                </c:pt>
                <c:pt idx="9">
                  <c:v>17.682148413475122</c:v>
                </c:pt>
                <c:pt idx="10">
                  <c:v>-29.53788730420914</c:v>
                </c:pt>
                <c:pt idx="11">
                  <c:v>-19.03183297346319</c:v>
                </c:pt>
                <c:pt idx="12">
                  <c:v>30.117266225759014</c:v>
                </c:pt>
                <c:pt idx="13">
                  <c:v>19.641223947033325</c:v>
                </c:pt>
              </c:numCache>
            </c:numRef>
          </c:xVal>
          <c:yVal>
            <c:numRef>
              <c:f>'Running Man'!$I$5:$I$31</c:f>
              <c:numCache>
                <c:ptCount val="27"/>
                <c:pt idx="0">
                  <c:v>5.007600081088838</c:v>
                </c:pt>
                <c:pt idx="1">
                  <c:v>45.00760008108884</c:v>
                </c:pt>
                <c:pt idx="2">
                  <c:v>45.00760008108884</c:v>
                </c:pt>
                <c:pt idx="3">
                  <c:v>65.41007974880915</c:v>
                </c:pt>
                <c:pt idx="4">
                  <c:v>-29.978378421876172</c:v>
                </c:pt>
                <c:pt idx="5">
                  <c:v>-21.018177868466093</c:v>
                </c:pt>
                <c:pt idx="6">
                  <c:v>-30.226848324299205</c:v>
                </c:pt>
                <c:pt idx="7">
                  <c:v>-34.50031753932576</c:v>
                </c:pt>
                <c:pt idx="8">
                  <c:v>-74.44751244996675</c:v>
                </c:pt>
                <c:pt idx="9">
                  <c:v>-72.20704477952344</c:v>
                </c:pt>
                <c:pt idx="10">
                  <c:v>28.02659310619972</c:v>
                </c:pt>
                <c:pt idx="11">
                  <c:v>20.66799455225594</c:v>
                </c:pt>
                <c:pt idx="12">
                  <c:v>8.790954707465858</c:v>
                </c:pt>
                <c:pt idx="13">
                  <c:v>-3.506150124684222</c:v>
                </c:pt>
              </c:numCache>
            </c:numRef>
          </c:yVal>
          <c:bubbleSize>
            <c:numRef>
              <c:f>'Running Man'!$J$5:$J$31</c:f>
              <c:numCache>
                <c:ptCount val="27"/>
                <c:pt idx="0">
                  <c:v>64</c:v>
                </c:pt>
                <c:pt idx="1">
                  <c:v>81.62675288137169</c:v>
                </c:pt>
                <c:pt idx="2">
                  <c:v>80.37020088257553</c:v>
                </c:pt>
                <c:pt idx="3">
                  <c:v>109.08564378958604</c:v>
                </c:pt>
                <c:pt idx="4">
                  <c:v>36.95088528098377</c:v>
                </c:pt>
                <c:pt idx="5">
                  <c:v>4.794750873011656</c:v>
                </c:pt>
                <c:pt idx="6">
                  <c:v>3.2584232138648104</c:v>
                </c:pt>
                <c:pt idx="7">
                  <c:v>74.0967634969076</c:v>
                </c:pt>
                <c:pt idx="8">
                  <c:v>77.52196691478393</c:v>
                </c:pt>
                <c:pt idx="9">
                  <c:v>95.52814809323843</c:v>
                </c:pt>
                <c:pt idx="10">
                  <c:v>29.496760031751595</c:v>
                </c:pt>
                <c:pt idx="11">
                  <c:v>6.2786863906440615</c:v>
                </c:pt>
                <c:pt idx="12">
                  <c:v>52.5574020297109</c:v>
                </c:pt>
                <c:pt idx="13">
                  <c:v>100.06142424308851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2000</c:v>
                </c:pt>
              </c:numCache>
            </c:numRef>
          </c:bubbleSize>
          <c:bubble3D val="1"/>
        </c:ser>
        <c:axId val="59131194"/>
        <c:axId val="33795523"/>
      </c:bubbleChart>
      <c:valAx>
        <c:axId val="59131194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crossAx val="33795523"/>
        <c:crosses val="autoZero"/>
        <c:crossBetween val="midCat"/>
        <c:dispUnits/>
      </c:valAx>
      <c:valAx>
        <c:axId val="33795523"/>
        <c:scaling>
          <c:orientation val="minMax"/>
          <c:max val="100"/>
          <c:min val="-100"/>
        </c:scaling>
        <c:axPos val="l"/>
        <c:delete val="0"/>
        <c:numFmt formatCode="General" sourceLinked="1"/>
        <c:majorTickMark val="none"/>
        <c:minorTickMark val="none"/>
        <c:tickLblPos val="none"/>
        <c:crossAx val="59131194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8000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hyperlink" Target="#'Running Man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3</xdr:col>
      <xdr:colOff>1524000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762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123825</xdr:rowOff>
    </xdr:from>
    <xdr:to>
      <xdr:col>3</xdr:col>
      <xdr:colOff>1524000</xdr:colOff>
      <xdr:row>18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534150"/>
          <a:ext cx="7620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276225</xdr:rowOff>
    </xdr:from>
    <xdr:to>
      <xdr:col>2</xdr:col>
      <xdr:colOff>4572000</xdr:colOff>
      <xdr:row>17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3105150"/>
          <a:ext cx="4562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1533525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4097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0</xdr:rowOff>
    </xdr:from>
    <xdr:to>
      <xdr:col>3</xdr:col>
      <xdr:colOff>1524000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097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314325</xdr:colOff>
      <xdr:row>8</xdr:row>
      <xdr:rowOff>66675</xdr:rowOff>
    </xdr:from>
    <xdr:ext cx="990600" cy="209550"/>
    <xdr:sp>
      <xdr:nvSpPr>
        <xdr:cNvPr id="6" name="TextBox 6"/>
        <xdr:cNvSpPr txBox="1">
          <a:spLocks noChangeArrowheads="1"/>
        </xdr:cNvSpPr>
      </xdr:nvSpPr>
      <xdr:spPr>
        <a:xfrm>
          <a:off x="9239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3</xdr:col>
      <xdr:colOff>342900</xdr:colOff>
      <xdr:row>8</xdr:row>
      <xdr:rowOff>66675</xdr:rowOff>
    </xdr:from>
    <xdr:ext cx="990600" cy="209550"/>
    <xdr:sp>
      <xdr:nvSpPr>
        <xdr:cNvPr id="7" name="TextBox 7"/>
        <xdr:cNvSpPr txBox="1">
          <a:spLocks noChangeArrowheads="1"/>
        </xdr:cNvSpPr>
      </xdr:nvSpPr>
      <xdr:spPr>
        <a:xfrm>
          <a:off x="70580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2</xdr:col>
      <xdr:colOff>2162175</xdr:colOff>
      <xdr:row>10</xdr:row>
      <xdr:rowOff>419100</xdr:rowOff>
    </xdr:from>
    <xdr:ext cx="361950" cy="200025"/>
    <xdr:sp>
      <xdr:nvSpPr>
        <xdr:cNvPr id="8" name="TextBox 8">
          <a:hlinkClick r:id="rId5"/>
        </xdr:cNvPr>
        <xdr:cNvSpPr txBox="1">
          <a:spLocks noChangeArrowheads="1"/>
        </xdr:cNvSpPr>
      </xdr:nvSpPr>
      <xdr:spPr>
        <a:xfrm>
          <a:off x="4305300" y="2276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solidFill>
                <a:srgbClr val="FF66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76200</xdr:rowOff>
    </xdr:from>
    <xdr:to>
      <xdr:col>14</xdr:col>
      <xdr:colOff>152400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4219575" y="238125"/>
        <a:ext cx="49530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666750</xdr:colOff>
      <xdr:row>21</xdr:row>
      <xdr:rowOff>76200</xdr:rowOff>
    </xdr:from>
    <xdr:to>
      <xdr:col>5</xdr:col>
      <xdr:colOff>152400</xdr:colOff>
      <xdr:row>30</xdr:row>
      <xdr:rowOff>28575</xdr:rowOff>
    </xdr:to>
    <xdr:pic>
      <xdr:nvPicPr>
        <xdr:cNvPr id="2" name="GoAn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476625"/>
          <a:ext cx="2190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30</xdr:row>
      <xdr:rowOff>9525</xdr:rowOff>
    </xdr:from>
    <xdr:to>
      <xdr:col>3</xdr:col>
      <xdr:colOff>104775</xdr:colOff>
      <xdr:row>32</xdr:row>
      <xdr:rowOff>114300</xdr:rowOff>
    </xdr:to>
    <xdr:pic>
      <xdr:nvPicPr>
        <xdr:cNvPr id="3" name="Rot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4867275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berg.co.uk/ExcitingExcel" TargetMode="External" /><Relationship Id="rId2" Type="http://schemas.openxmlformats.org/officeDocument/2006/relationships/hyperlink" Target="http://www.nordberg.co.uk/ExcitingExcel/gamessummary.htm#SudokuGenerator" TargetMode="External" /><Relationship Id="rId3" Type="http://schemas.openxmlformats.org/officeDocument/2006/relationships/hyperlink" Target="http://www.nordberg.co.uk/ExcitingExcel/utilitiessummary.htm#WorldClock" TargetMode="External" /><Relationship Id="rId4" Type="http://schemas.openxmlformats.org/officeDocument/2006/relationships/hyperlink" Target="http://www.nordberg.co.uk/ExcitingExcel/gamessummary.htm#20Questions" TargetMode="External" /><Relationship Id="rId5" Type="http://schemas.openxmlformats.org/officeDocument/2006/relationships/hyperlink" Target="http://www.nordberg.co.uk/ExcitingExcel/seriousstuffsummary.htm#InternationalContactSheet" TargetMode="External" /><Relationship Id="rId6" Type="http://schemas.openxmlformats.org/officeDocument/2006/relationships/hyperlink" Target="http://www.nordberg.co.uk/ExcitingExcel/gamessummary.htm#DOND" TargetMode="External" /><Relationship Id="rId7" Type="http://schemas.openxmlformats.org/officeDocument/2006/relationships/hyperlink" Target="http://www.nordberg.co.uk/ExcitingExcel/funstuffsummary.htm#RunningMan" TargetMode="External" /><Relationship Id="rId8" Type="http://schemas.openxmlformats.org/officeDocument/2006/relationships/hyperlink" Target="http://www.nordberg.co.uk/ExcitingExcel/utilitiessummary.htm#AnniversaryReminder" TargetMode="External" /><Relationship Id="rId9" Type="http://schemas.openxmlformats.org/officeDocument/2006/relationships/hyperlink" Target="http://www.nordberg.co.uk/ExcitingExcel/utilitiessummary.htm#UniversalConverter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9.140625" style="4" customWidth="1"/>
    <col min="2" max="2" width="23.00390625" style="4" customWidth="1"/>
    <col min="3" max="3" width="68.57421875" style="4" customWidth="1"/>
    <col min="4" max="4" width="23.00390625" style="4" customWidth="1"/>
    <col min="5" max="16384" width="9.140625" style="4" customWidth="1"/>
  </cols>
  <sheetData>
    <row r="1" ht="13.5" thickBot="1"/>
    <row r="2" spans="2:4" ht="12.75">
      <c r="B2" s="5"/>
      <c r="C2" s="6"/>
      <c r="D2" s="7"/>
    </row>
    <row r="3" spans="2:4" ht="12.75">
      <c r="B3" s="8"/>
      <c r="C3" s="9"/>
      <c r="D3" s="10"/>
    </row>
    <row r="4" spans="2:4" ht="12.75">
      <c r="B4" s="8"/>
      <c r="C4" s="9"/>
      <c r="D4" s="10"/>
    </row>
    <row r="5" spans="2:4" ht="12.75">
      <c r="B5" s="8"/>
      <c r="C5" s="9"/>
      <c r="D5" s="10"/>
    </row>
    <row r="6" spans="2:4" ht="12.75">
      <c r="B6" s="8"/>
      <c r="C6" s="9"/>
      <c r="D6" s="10"/>
    </row>
    <row r="7" spans="2:4" ht="12" customHeight="1">
      <c r="B7" s="8"/>
      <c r="C7" s="9"/>
      <c r="D7" s="10"/>
    </row>
    <row r="8" spans="2:4" ht="21.75" customHeight="1">
      <c r="B8" s="11"/>
      <c r="C8" s="12"/>
      <c r="D8" s="13"/>
    </row>
    <row r="9" spans="2:4" ht="22.5" customHeight="1">
      <c r="B9" s="14"/>
      <c r="C9" s="15" t="s">
        <v>43</v>
      </c>
      <c r="D9" s="16"/>
    </row>
    <row r="10" spans="2:4" ht="12.75">
      <c r="B10" s="17" t="s">
        <v>41</v>
      </c>
      <c r="C10" s="18"/>
      <c r="D10" s="19" t="s">
        <v>35</v>
      </c>
    </row>
    <row r="11" spans="2:4" ht="58.5" customHeight="1">
      <c r="B11" s="20" t="s">
        <v>42</v>
      </c>
      <c r="C11" s="18"/>
      <c r="D11" s="21" t="s">
        <v>36</v>
      </c>
    </row>
    <row r="12" spans="2:4" ht="18">
      <c r="B12" s="17" t="s">
        <v>28</v>
      </c>
      <c r="C12" s="22" t="s">
        <v>26</v>
      </c>
      <c r="D12" s="19" t="s">
        <v>27</v>
      </c>
    </row>
    <row r="13" spans="2:4" ht="57.75" customHeight="1">
      <c r="B13" s="20" t="s">
        <v>29</v>
      </c>
      <c r="C13" s="23"/>
      <c r="D13" s="21" t="s">
        <v>32</v>
      </c>
    </row>
    <row r="14" spans="2:4" ht="18">
      <c r="B14" s="17" t="s">
        <v>33</v>
      </c>
      <c r="C14" s="22"/>
      <c r="D14" s="19" t="s">
        <v>37</v>
      </c>
    </row>
    <row r="15" spans="2:4" ht="97.5" customHeight="1">
      <c r="B15" s="20" t="s">
        <v>34</v>
      </c>
      <c r="C15" s="9"/>
      <c r="D15" s="21" t="s">
        <v>38</v>
      </c>
    </row>
    <row r="16" spans="2:4" ht="12.75">
      <c r="B16" s="17" t="s">
        <v>30</v>
      </c>
      <c r="C16" s="9"/>
      <c r="D16" s="19" t="s">
        <v>39</v>
      </c>
    </row>
    <row r="17" spans="2:4" ht="96">
      <c r="B17" s="20" t="s">
        <v>31</v>
      </c>
      <c r="C17" s="9"/>
      <c r="D17" s="24" t="s">
        <v>40</v>
      </c>
    </row>
    <row r="18" spans="2:4" ht="12.75">
      <c r="B18" s="25"/>
      <c r="C18" s="9"/>
      <c r="D18" s="26"/>
    </row>
    <row r="19" spans="2:4" ht="13.5" thickBot="1">
      <c r="B19" s="27"/>
      <c r="C19" s="28"/>
      <c r="D19" s="29"/>
    </row>
    <row r="22" ht="18">
      <c r="C22" s="22"/>
    </row>
  </sheetData>
  <sheetProtection sheet="1" objects="1" scenarios="1"/>
  <mergeCells count="1">
    <mergeCell ref="C9:C11"/>
  </mergeCells>
  <hyperlinks>
    <hyperlink ref="C12" r:id="rId1" display="www.nordberg.co.uk/ExcitingExcel"/>
    <hyperlink ref="B10" r:id="rId2" display="Sudoku Puzzle Maker"/>
    <hyperlink ref="B12" r:id="rId3" display="World Clock"/>
    <hyperlink ref="B14" r:id="rId4" display="20Questions"/>
    <hyperlink ref="B16" r:id="rId5" display="International Contact Sheet"/>
    <hyperlink ref="D10" r:id="rId6" display="Deal Or No Deal"/>
    <hyperlink ref="D12" r:id="rId7" display="Running Man"/>
    <hyperlink ref="D14" r:id="rId8" display="Anniversary Reminder"/>
    <hyperlink ref="D16" r:id="rId9" display="Universal Converter"/>
  </hyperlinks>
  <printOptions/>
  <pageMargins left="0.75" right="0.75" top="1" bottom="1" header="0.5" footer="0.5"/>
  <pageSetup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140625" style="2" bestFit="1" customWidth="1"/>
    <col min="3" max="5" width="9.140625" style="2" customWidth="1"/>
    <col min="6" max="6" width="12.421875" style="2" bestFit="1" customWidth="1"/>
    <col min="7" max="8" width="9.140625" style="2" customWidth="1"/>
    <col min="9" max="16384" width="9.140625" style="1" customWidth="1"/>
  </cols>
  <sheetData>
    <row r="1" spans="1:4" ht="12.75">
      <c r="A1" s="1" t="s">
        <v>0</v>
      </c>
      <c r="B1" s="2">
        <f>B4/2</f>
        <v>345.5</v>
      </c>
      <c r="C1" s="2">
        <f>SIN(RADIANS(B1))</f>
        <v>-0.2503800040544419</v>
      </c>
      <c r="D1" s="2">
        <f>COS(RADIANS(B1))</f>
        <v>0.9681476403781076</v>
      </c>
    </row>
    <row r="2" spans="1:7" ht="12.75">
      <c r="A2" s="1" t="s">
        <v>5</v>
      </c>
      <c r="B2" s="2">
        <f>B1-45</f>
        <v>300.5</v>
      </c>
      <c r="C2" s="2">
        <f>SIN(RADIANS(B2))</f>
        <v>-0.8616291604415259</v>
      </c>
      <c r="D2" s="2">
        <f>COS(RADIANS(B2))</f>
        <v>0.5075383629607038</v>
      </c>
      <c r="E2" s="2">
        <f>B1+45</f>
        <v>390.5</v>
      </c>
      <c r="F2" s="2">
        <f>SIN(RADIANS(E2))</f>
        <v>0.5075383629607038</v>
      </c>
      <c r="G2" s="2">
        <f>COS(RADIANS(E2))</f>
        <v>0.861629160441526</v>
      </c>
    </row>
    <row r="3" spans="1:9" ht="12.75">
      <c r="A3" s="1" t="s">
        <v>6</v>
      </c>
      <c r="B3" s="2">
        <f>B1+180</f>
        <v>525.5</v>
      </c>
      <c r="C3" s="2">
        <f>SIN(RADIANS(B3))</f>
        <v>0.250380004054442</v>
      </c>
      <c r="D3" s="2">
        <f>COS(RADIANS(B3))</f>
        <v>-0.9681476403781076</v>
      </c>
      <c r="F3" s="2" t="s">
        <v>22</v>
      </c>
      <c r="G3" s="2">
        <v>91</v>
      </c>
      <c r="H3" s="2">
        <f>SIN(RADIANS(G3))</f>
        <v>0.9998476951563913</v>
      </c>
      <c r="I3" s="1">
        <f>COS(RADIANS(G3))</f>
        <v>-0.017452406437283477</v>
      </c>
    </row>
    <row r="4" spans="1:10" ht="12.75">
      <c r="A4" s="1" t="s">
        <v>4</v>
      </c>
      <c r="B4" s="2">
        <v>691</v>
      </c>
      <c r="C4" s="2">
        <f>SIN(RADIANS(B4))</f>
        <v>-0.4848096202463379</v>
      </c>
      <c r="D4" s="2">
        <f>COS(RADIANS(B4))</f>
        <v>0.8746197071393953</v>
      </c>
      <c r="E4" s="2" t="s">
        <v>17</v>
      </c>
      <c r="F4" s="2" t="s">
        <v>18</v>
      </c>
      <c r="G4" s="2" t="s">
        <v>19</v>
      </c>
      <c r="H4" s="2" t="s">
        <v>20</v>
      </c>
      <c r="I4" s="1" t="s">
        <v>21</v>
      </c>
      <c r="J4" s="1" t="s">
        <v>25</v>
      </c>
    </row>
    <row r="5" spans="1:10" ht="12.75">
      <c r="A5" s="1" t="s">
        <v>1</v>
      </c>
      <c r="E5" s="2">
        <v>0</v>
      </c>
      <c r="F5" s="2">
        <f>ABS(C1)*20</f>
        <v>5.007600081088838</v>
      </c>
      <c r="G5" s="2">
        <v>0</v>
      </c>
      <c r="H5" s="2">
        <f>$I$3*E5+$H$3*G5</f>
        <v>0</v>
      </c>
      <c r="I5" s="1">
        <f>F5</f>
        <v>5.007600081088838</v>
      </c>
      <c r="J5" s="2">
        <f>($H$3*E5+$I$3*G5+80)^2/100</f>
        <v>64</v>
      </c>
    </row>
    <row r="6" spans="1:10" ht="12.75">
      <c r="A6" s="1" t="s">
        <v>23</v>
      </c>
      <c r="E6" s="2">
        <v>10</v>
      </c>
      <c r="F6" s="2">
        <f>F5+40</f>
        <v>45.00760008108884</v>
      </c>
      <c r="G6" s="2">
        <v>-20</v>
      </c>
      <c r="H6" s="2">
        <f aca="true" t="shared" si="0" ref="H6:H18">$I$3*E6+$H$3*G6</f>
        <v>-20.17147796750066</v>
      </c>
      <c r="I6" s="1">
        <f aca="true" t="shared" si="1" ref="I6:I18">F6</f>
        <v>45.00760008108884</v>
      </c>
      <c r="J6" s="2">
        <f aca="true" t="shared" si="2" ref="J6:J18">($H$3*E6+$I$3*G6+80)^2/100</f>
        <v>81.62675288137169</v>
      </c>
    </row>
    <row r="7" spans="1:10" ht="12.75">
      <c r="A7" s="1" t="s">
        <v>24</v>
      </c>
      <c r="E7" s="2">
        <v>10</v>
      </c>
      <c r="F7" s="2">
        <f>F5+40</f>
        <v>45.00760008108884</v>
      </c>
      <c r="G7" s="2">
        <v>20</v>
      </c>
      <c r="H7" s="2">
        <f t="shared" si="0"/>
        <v>19.82242983875499</v>
      </c>
      <c r="I7" s="1">
        <f t="shared" si="1"/>
        <v>45.00760008108884</v>
      </c>
      <c r="J7" s="2">
        <f t="shared" si="2"/>
        <v>80.37020088257553</v>
      </c>
    </row>
    <row r="8" spans="1:10" ht="12.75">
      <c r="A8" s="1" t="s">
        <v>9</v>
      </c>
      <c r="E8" s="2">
        <f>SIN(RADIANS(C4*20+45))*25+E6</f>
        <v>24.447796489716318</v>
      </c>
      <c r="F8" s="2">
        <f>COS(RADIANS(C4*20+45))*25+F6</f>
        <v>65.41007974880915</v>
      </c>
      <c r="G8" s="2">
        <v>0</v>
      </c>
      <c r="H8" s="2">
        <f t="shared" si="0"/>
        <v>-0.42667288083452143</v>
      </c>
      <c r="I8" s="1">
        <f t="shared" si="1"/>
        <v>65.41007974880915</v>
      </c>
      <c r="J8" s="2">
        <f t="shared" si="2"/>
        <v>109.08564378958604</v>
      </c>
    </row>
    <row r="9" spans="1:10" ht="12.75">
      <c r="A9" s="1" t="s">
        <v>2</v>
      </c>
      <c r="B9" s="2">
        <f>DEGREES(SIN(RADIANS(D1*20+180)))-10</f>
        <v>-28.996483247954057</v>
      </c>
      <c r="C9" s="2">
        <f>DEGREES(SIN(RADIANS(G2*20+180)))</f>
        <v>-16.973946528584108</v>
      </c>
      <c r="E9" s="2">
        <f>E5+SIN(RADIANS(B9))*40</f>
        <v>-19.390237445427793</v>
      </c>
      <c r="F9" s="2">
        <f>F5-COS(RADIANS(B9))*40</f>
        <v>-29.978378421876172</v>
      </c>
      <c r="G9" s="2">
        <v>-10</v>
      </c>
      <c r="H9" s="2">
        <f t="shared" si="0"/>
        <v>-9.660070646750873</v>
      </c>
      <c r="I9" s="1">
        <f t="shared" si="1"/>
        <v>-29.978378421876172</v>
      </c>
      <c r="J9" s="2">
        <f t="shared" si="2"/>
        <v>36.95088528098377</v>
      </c>
    </row>
    <row r="10" spans="1:10" ht="12.75">
      <c r="A10" s="1" t="s">
        <v>3</v>
      </c>
      <c r="B10" s="2">
        <f>(B9-40)+C9*2</f>
        <v>-102.94437630512228</v>
      </c>
      <c r="C10" s="2">
        <f>DEGREES(SIN(RADIANS(C1*20+180)))</f>
        <v>5.001227336300443</v>
      </c>
      <c r="E10" s="2">
        <f>E9+SIN(RADIANS(B10))*40</f>
        <v>-58.37375711775433</v>
      </c>
      <c r="F10" s="2">
        <f>F9-COS(RADIANS(B10))*40</f>
        <v>-21.018177868466093</v>
      </c>
      <c r="G10" s="2">
        <v>-15</v>
      </c>
      <c r="H10" s="2">
        <f t="shared" si="0"/>
        <v>-13.97895289285555</v>
      </c>
      <c r="I10" s="1">
        <f t="shared" si="1"/>
        <v>-21.018177868466093</v>
      </c>
      <c r="J10" s="2">
        <f t="shared" si="2"/>
        <v>4.794750873011656</v>
      </c>
    </row>
    <row r="11" spans="1:10" ht="12.75">
      <c r="A11" s="1" t="s">
        <v>10</v>
      </c>
      <c r="B11" s="2">
        <f>(B10+90)-C10*2</f>
        <v>-22.94683097772316</v>
      </c>
      <c r="E11" s="2">
        <f>E10+SIN(RADIANS(B11))*10</f>
        <v>-62.27252467120842</v>
      </c>
      <c r="F11" s="2">
        <f>F10-COS(RADIANS(B11))*10</f>
        <v>-30.226848324299205</v>
      </c>
      <c r="G11" s="2">
        <v>-18</v>
      </c>
      <c r="H11" s="2">
        <f t="shared" si="0"/>
        <v>-16.910453102377353</v>
      </c>
      <c r="I11" s="1">
        <f t="shared" si="1"/>
        <v>-30.226848324299205</v>
      </c>
      <c r="J11" s="2">
        <f t="shared" si="2"/>
        <v>3.2584232138648104</v>
      </c>
    </row>
    <row r="12" spans="1:10" ht="12.75">
      <c r="A12" s="1" t="s">
        <v>7</v>
      </c>
      <c r="B12" s="2">
        <f>DEGREES(SIN(RADIANS(D3*20+180)))-10</f>
        <v>8.996483247954068</v>
      </c>
      <c r="C12" s="2">
        <f>-C9</f>
        <v>16.973946528584108</v>
      </c>
      <c r="E12" s="2">
        <f>E5+SIN(RADIANS(B12))*40</f>
        <v>6.254953660782247</v>
      </c>
      <c r="F12" s="2">
        <f>F5-COS(RADIANS(B12))*40</f>
        <v>-34.50031753932576</v>
      </c>
      <c r="G12" s="2">
        <v>10</v>
      </c>
      <c r="H12" s="2">
        <f t="shared" si="0"/>
        <v>9.889312958029567</v>
      </c>
      <c r="I12" s="1">
        <f t="shared" si="1"/>
        <v>-34.50031753932576</v>
      </c>
      <c r="J12" s="2">
        <f t="shared" si="2"/>
        <v>74.0967634969076</v>
      </c>
    </row>
    <row r="13" spans="1:10" ht="12.75">
      <c r="A13" s="1" t="s">
        <v>8</v>
      </c>
      <c r="B13" s="2">
        <f>(B12-40)+C12*2</f>
        <v>2.944376305122283</v>
      </c>
      <c r="C13" s="2">
        <f>-C10</f>
        <v>-5.001227336300443</v>
      </c>
      <c r="E13" s="2">
        <f>E12+SIN(RADIANS(B13))*40</f>
        <v>8.309611484182348</v>
      </c>
      <c r="F13" s="2">
        <f>F12-COS(RADIANS(B13))*40</f>
        <v>-74.44751244996675</v>
      </c>
      <c r="G13" s="2">
        <v>15</v>
      </c>
      <c r="H13" s="2">
        <f t="shared" si="0"/>
        <v>14.852692710388</v>
      </c>
      <c r="I13" s="1">
        <f t="shared" si="1"/>
        <v>-74.44751244996675</v>
      </c>
      <c r="J13" s="2">
        <f t="shared" si="2"/>
        <v>77.52196691478393</v>
      </c>
    </row>
    <row r="14" spans="1:10" ht="12.75">
      <c r="A14" s="1" t="s">
        <v>11</v>
      </c>
      <c r="B14" s="2">
        <f>(B13+90)-C13*2</f>
        <v>102.94683097772318</v>
      </c>
      <c r="E14" s="2">
        <f>E13+SIN(RADIANS(B14))*10</f>
        <v>18.05539542482552</v>
      </c>
      <c r="F14" s="2">
        <f>F13-COS(RADIANS(B14))*10</f>
        <v>-72.20704477952344</v>
      </c>
      <c r="G14" s="2">
        <v>18</v>
      </c>
      <c r="H14" s="2">
        <f t="shared" si="0"/>
        <v>17.682148413475122</v>
      </c>
      <c r="I14" s="1">
        <f t="shared" si="1"/>
        <v>-72.20704477952344</v>
      </c>
      <c r="J14" s="2">
        <f t="shared" si="2"/>
        <v>95.52814809323843</v>
      </c>
    </row>
    <row r="15" spans="1:10" ht="12.75">
      <c r="A15" s="1" t="s">
        <v>12</v>
      </c>
      <c r="B15" s="2">
        <f>DEGREES(SIN(RADIANS(D2*40+180)))-45</f>
        <v>-64.87938779849318</v>
      </c>
      <c r="C15" s="2">
        <f>DEGREES(SIN(RADIANS(G2*20+180)))</f>
        <v>-16.973946528584108</v>
      </c>
      <c r="E15" s="2">
        <f>E6+SIN(RADIANS(B15))*40</f>
        <v>-26.21664537362298</v>
      </c>
      <c r="F15" s="2">
        <f>F6-COS(RADIANS(B15))*40</f>
        <v>28.02659310619972</v>
      </c>
      <c r="G15" s="2">
        <v>-30</v>
      </c>
      <c r="H15" s="2">
        <f t="shared" si="0"/>
        <v>-29.53788730420914</v>
      </c>
      <c r="I15" s="1">
        <f t="shared" si="1"/>
        <v>28.02659310619972</v>
      </c>
      <c r="J15" s="2">
        <f t="shared" si="2"/>
        <v>29.496760031751595</v>
      </c>
    </row>
    <row r="16" spans="1:10" ht="12.75">
      <c r="A16" s="1" t="s">
        <v>13</v>
      </c>
      <c r="B16" s="2">
        <f>(B15+40)+C15*3</f>
        <v>-75.80122738424551</v>
      </c>
      <c r="E16" s="2">
        <f>E15+SIN(RADIANS(B16))*30</f>
        <v>-55.30016351228524</v>
      </c>
      <c r="F16" s="2">
        <f>F15-COS(RADIANS(B16))*30</f>
        <v>20.66799455225594</v>
      </c>
      <c r="G16" s="2">
        <v>-20</v>
      </c>
      <c r="H16" s="2">
        <f t="shared" si="0"/>
        <v>-19.03183297346319</v>
      </c>
      <c r="I16" s="1">
        <f t="shared" si="1"/>
        <v>20.66799455225594</v>
      </c>
      <c r="J16" s="2">
        <f t="shared" si="2"/>
        <v>6.2786863906440615</v>
      </c>
    </row>
    <row r="17" spans="1:10" ht="12.75">
      <c r="A17" s="1" t="s">
        <v>14</v>
      </c>
      <c r="B17" s="2">
        <f>DEGREES(SIN(RADIANS(D2*40)))-45</f>
        <v>-25.12061220150683</v>
      </c>
      <c r="C17" s="2">
        <f>-C15</f>
        <v>16.973946528584108</v>
      </c>
      <c r="E17" s="2">
        <f>E6+SIN(RADIANS(B17))*40</f>
        <v>-6.981006974889123</v>
      </c>
      <c r="F17" s="2">
        <f>F6-COS(RADIANS(B17))*40</f>
        <v>8.790954707465858</v>
      </c>
      <c r="G17" s="2">
        <v>30</v>
      </c>
      <c r="H17" s="2">
        <f t="shared" si="0"/>
        <v>30.117266225759014</v>
      </c>
      <c r="I17" s="1">
        <f t="shared" si="1"/>
        <v>8.790954707465858</v>
      </c>
      <c r="J17" s="2">
        <f t="shared" si="2"/>
        <v>52.5574020297109</v>
      </c>
    </row>
    <row r="18" spans="1:10" ht="12.75">
      <c r="A18" s="1" t="s">
        <v>15</v>
      </c>
      <c r="B18" s="2">
        <f>(B17+40)+C17*3</f>
        <v>65.8012273842455</v>
      </c>
      <c r="E18" s="2">
        <f>E17+SIN(RADIANS(B18))*30</f>
        <v>20.3828599438618</v>
      </c>
      <c r="F18" s="2">
        <f>F17-COS(RADIANS(B18))*30</f>
        <v>-3.506150124684222</v>
      </c>
      <c r="G18" s="2">
        <v>20</v>
      </c>
      <c r="H18" s="2">
        <f t="shared" si="0"/>
        <v>19.641223947033325</v>
      </c>
      <c r="I18" s="1">
        <f t="shared" si="1"/>
        <v>-3.506150124684222</v>
      </c>
      <c r="J18" s="2">
        <f t="shared" si="2"/>
        <v>100.06142424308851</v>
      </c>
    </row>
    <row r="21" spans="2:6" ht="12.75">
      <c r="B21" s="3" t="s">
        <v>16</v>
      </c>
      <c r="C21" s="3"/>
      <c r="D21" s="3"/>
      <c r="E21" s="3"/>
      <c r="F21" s="3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>
      <c r="J31" s="1">
        <v>2000</v>
      </c>
    </row>
    <row r="32" ht="12.75"/>
  </sheetData>
  <mergeCells count="1">
    <mergeCell ref="B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Chris.Nordberg</dc:creator>
  <cp:keywords/>
  <dc:description/>
  <cp:lastModifiedBy>Chris</cp:lastModifiedBy>
  <dcterms:created xsi:type="dcterms:W3CDTF">2006-02-02T13:34:51Z</dcterms:created>
  <dcterms:modified xsi:type="dcterms:W3CDTF">2008-03-29T22:05:10Z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